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tats\Excel calculators\"/>
    </mc:Choice>
  </mc:AlternateContent>
  <xr:revisionPtr revIDLastSave="0" documentId="13_ncr:1_{00F62F3A-925B-4DEF-95E1-8AC540DD8453}" xr6:coauthVersionLast="47" xr6:coauthVersionMax="47" xr10:uidLastSave="{00000000-0000-0000-0000-000000000000}"/>
  <bookViews>
    <workbookView xWindow="780" yWindow="375" windowWidth="21135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26" i="1" s="1"/>
  <c r="B21" i="1"/>
  <c r="B22" i="1" s="1"/>
  <c r="B23" i="1" s="1"/>
  <c r="B94" i="1"/>
  <c r="B27" i="1" l="1"/>
  <c r="B28" i="1" s="1"/>
  <c r="B106" i="1"/>
  <c r="B41" i="1" l="1"/>
  <c r="B73" i="1" l="1"/>
  <c r="B81" i="1"/>
  <c r="B62" i="1" l="1"/>
  <c r="B63" i="1" s="1"/>
  <c r="B65" i="1" s="1"/>
  <c r="B42" i="1"/>
  <c r="B44" i="1" s="1"/>
  <c r="B7" i="1"/>
  <c r="B84" i="1" l="1"/>
</calcChain>
</file>

<file path=xl/sharedStrings.xml><?xml version="1.0" encoding="utf-8"?>
<sst xmlns="http://schemas.openxmlformats.org/spreadsheetml/2006/main" count="96" uniqueCount="69">
  <si>
    <t>Partial-Omega-squared</t>
  </si>
  <si>
    <t>Partial omega Squared (Contrast in ANOVA)</t>
  </si>
  <si>
    <t>INPUT</t>
  </si>
  <si>
    <t>Omega squared</t>
  </si>
  <si>
    <t>Sum of Squares between</t>
  </si>
  <si>
    <t xml:space="preserve">df between </t>
  </si>
  <si>
    <t>Mean square error within</t>
  </si>
  <si>
    <t>Sum of Squares total</t>
  </si>
  <si>
    <t>------------------------------------------------------------------------------------------------------------------------------------------------------------------------------------------------------------</t>
  </si>
  <si>
    <t>F for the contrast</t>
  </si>
  <si>
    <t>Coefficient 1</t>
  </si>
  <si>
    <t>Coefficient 2</t>
  </si>
  <si>
    <t>Coefficient 3</t>
  </si>
  <si>
    <t>Coefficient 4</t>
  </si>
  <si>
    <t xml:space="preserve">Value of the contast </t>
  </si>
  <si>
    <t>Sum of squares for contrast</t>
  </si>
  <si>
    <t>Coefficient 5</t>
  </si>
  <si>
    <t xml:space="preserve">*up to 5 coefficients </t>
  </si>
  <si>
    <t>Mean square within</t>
  </si>
  <si>
    <t>Omega Squared (Contrast in ANOVA)</t>
  </si>
  <si>
    <t xml:space="preserve">Number of groups </t>
  </si>
  <si>
    <t>Omega-squared</t>
  </si>
  <si>
    <t>F statistic ombnibus</t>
  </si>
  <si>
    <t>Df for the effect</t>
  </si>
  <si>
    <t>F statistic for the effect</t>
  </si>
  <si>
    <t>Df for the interaction</t>
  </si>
  <si>
    <t>F statistic for the interaction</t>
  </si>
  <si>
    <t>Sample size (total) = abn</t>
  </si>
  <si>
    <t>Numerator</t>
  </si>
  <si>
    <t>Denominator</t>
  </si>
  <si>
    <t>Partial Omega-squared</t>
  </si>
  <si>
    <t>Partial Omega Squared (2 x 2 between subjects factorial ANOVA)</t>
  </si>
  <si>
    <t>Df for the effect (the one you want)</t>
  </si>
  <si>
    <t>Df for the second main effect</t>
  </si>
  <si>
    <t>F statistic for the second main effect</t>
  </si>
  <si>
    <t>F statistic for the effect you want</t>
  </si>
  <si>
    <t xml:space="preserve">Df for the first main effect </t>
  </si>
  <si>
    <t xml:space="preserve">F statistic for the first main effect </t>
  </si>
  <si>
    <t>F statistic</t>
  </si>
  <si>
    <t>Partial Omega squared</t>
  </si>
  <si>
    <t>Partial Omega Squared (repeated measures ANOVA)</t>
  </si>
  <si>
    <t>the variance of the treatment effects relative to the sum of only the error and treatment effects</t>
  </si>
  <si>
    <t>*See Keppel and Wickens p. 165-167</t>
  </si>
  <si>
    <t>n</t>
  </si>
  <si>
    <t>Number of cases in the contrast</t>
  </si>
  <si>
    <t>*See Keppel and Wickens p. 233</t>
  </si>
  <si>
    <t>*See Keppel and Wickens p. 363</t>
  </si>
  <si>
    <t>Number of participants (n)</t>
  </si>
  <si>
    <t>Levels of factor (a)</t>
  </si>
  <si>
    <t>Omega Squared (ANOVA, one way WITHIN)</t>
  </si>
  <si>
    <t>Omega Squared (ANOVA, one way BETWEEN)</t>
  </si>
  <si>
    <t>Mean square effect - MSm</t>
  </si>
  <si>
    <t>Mean square error  - MS-r</t>
  </si>
  <si>
    <t xml:space="preserve">Grand variance </t>
  </si>
  <si>
    <t>note: the grand variance is the varaince of the entire data set as if we were treating it as a single group</t>
  </si>
  <si>
    <t>k - number of levels of the factor</t>
  </si>
  <si>
    <t>Sum of Squares effect</t>
  </si>
  <si>
    <t>Sum of Squares error</t>
  </si>
  <si>
    <t xml:space="preserve">N -number of scores </t>
  </si>
  <si>
    <t xml:space="preserve">n - sample size </t>
  </si>
  <si>
    <t>k-1/nk</t>
  </si>
  <si>
    <t>Omega squared - numerator</t>
  </si>
  <si>
    <t>Omega squared - denomenator</t>
  </si>
  <si>
    <t>Omega squared - final calculation</t>
  </si>
  <si>
    <t>From Field (2013)</t>
  </si>
  <si>
    <t xml:space="preserve">Only really useful for power calculations </t>
  </si>
  <si>
    <t xml:space="preserve">Sum of Squares subjects </t>
  </si>
  <si>
    <t>Mean square subjects - MSb</t>
  </si>
  <si>
    <t xml:space="preserve">Omega Squared (two way between subjects factorial ANOVA) also including the interaction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</si>
</sst>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</cellStyleXfs>
  <cellXfs count="17">
    <xf numFmtId="0" fontId="0" fillId="0" borderId="0" xfId="0"/>
    <xf numFmtId="0" fontId="1" fillId="0" borderId="0" xfId="0" applyFont="1"/>
    <xf numFmtId="0" fontId="5" fillId="0" borderId="0" xfId="0" applyFont="1"/>
    <xf numFmtId="0" fontId="6" fillId="2" borderId="0" xfId="1" applyFont="1"/>
    <xf numFmtId="0" fontId="4" fillId="4" borderId="2" xfId="3"/>
    <xf numFmtId="0" fontId="7" fillId="4" borderId="2" xfId="3" applyFont="1"/>
    <xf numFmtId="0" fontId="3" fillId="3" borderId="1" xfId="2"/>
    <xf numFmtId="0" fontId="8" fillId="3" borderId="1" xfId="2" applyFont="1"/>
    <xf numFmtId="0" fontId="0" fillId="0" borderId="0" xfId="0" quotePrefix="1"/>
    <xf numFmtId="0" fontId="9" fillId="0" borderId="0" xfId="0" applyFont="1"/>
    <xf numFmtId="0" fontId="10" fillId="0" borderId="0" xfId="0" applyFont="1"/>
    <xf numFmtId="0" fontId="8" fillId="3" borderId="3" xfId="2" applyFont="1" applyBorder="1"/>
    <xf numFmtId="0" fontId="3" fillId="3" borderId="5" xfId="2" applyBorder="1"/>
    <xf numFmtId="0" fontId="6" fillId="2" borderId="4" xfId="1" applyFont="1" applyBorder="1"/>
    <xf numFmtId="0" fontId="8" fillId="3" borderId="4" xfId="2" applyFont="1" applyBorder="1"/>
    <xf numFmtId="0" fontId="8" fillId="3" borderId="6" xfId="2" applyFont="1" applyBorder="1"/>
    <xf numFmtId="0" fontId="11" fillId="2" borderId="0" xfId="1" applyFont="1"/>
  </cellXfs>
  <cellStyles count="4">
    <cellStyle name="Good" xfId="1" builtinId="26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426945</xdr:colOff>
      <xdr:row>1</xdr:row>
      <xdr:rowOff>173131</xdr:rowOff>
    </xdr:from>
    <xdr:to>
      <xdr:col>5</xdr:col>
      <xdr:colOff>2354180</xdr:colOff>
      <xdr:row>6</xdr:row>
      <xdr:rowOff>186943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689EEB-8BF8-46CA-A3D6-707AD66B6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886" y="374837"/>
          <a:ext cx="3137470" cy="1022341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75</xdr:row>
      <xdr:rowOff>161925</xdr:rowOff>
    </xdr:from>
    <xdr:to>
      <xdr:col>11</xdr:col>
      <xdr:colOff>171450</xdr:colOff>
      <xdr:row>79</xdr:row>
      <xdr:rowOff>125159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1B97EC-2FBA-40E1-8988-CA10FC81B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1200" y="11572875"/>
          <a:ext cx="6934200" cy="763333"/>
        </a:xfrm>
        <a:prstGeom prst="rect">
          <a:avLst/>
        </a:prstGeom>
      </xdr:spPr>
    </xdr:pic>
    <xdr:clientData/>
  </xdr:twoCellAnchor>
  <xdr:twoCellAnchor editAs="oneCell">
    <xdr:from>
      <xdr:col>2</xdr:col>
      <xdr:colOff>443346</xdr:colOff>
      <xdr:row>89</xdr:row>
      <xdr:rowOff>32904</xdr:rowOff>
    </xdr:from>
    <xdr:to>
      <xdr:col>5</xdr:col>
      <xdr:colOff>3296067</xdr:colOff>
      <xdr:row>93</xdr:row>
      <xdr:rowOff>117057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40105-0A61-4284-A6FA-E360FC3FB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34641" y="14138563"/>
          <a:ext cx="4671131" cy="88078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57</xdr:row>
      <xdr:rowOff>38890</xdr:rowOff>
    </xdr:from>
    <xdr:to>
      <xdr:col>5</xdr:col>
      <xdr:colOff>171450</xdr:colOff>
      <xdr:row>59</xdr:row>
      <xdr:rowOff>38891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14995C-2425-47DD-952C-ED46B9959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2325" y="7906540"/>
          <a:ext cx="1733550" cy="400050"/>
        </a:xfrm>
        <a:prstGeom prst="rect">
          <a:avLst/>
        </a:prstGeom>
      </xdr:spPr>
    </xdr:pic>
    <xdr:clientData/>
  </xdr:twoCellAnchor>
  <xdr:twoCellAnchor editAs="oneCell">
    <xdr:from>
      <xdr:col>5</xdr:col>
      <xdr:colOff>623887</xdr:colOff>
      <xdr:row>57</xdr:row>
      <xdr:rowOff>28575</xdr:rowOff>
    </xdr:from>
    <xdr:to>
      <xdr:col>5</xdr:col>
      <xdr:colOff>3090862</xdr:colOff>
      <xdr:row>60</xdr:row>
      <xdr:rowOff>104776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5B9824-EB45-4C5B-9530-A7BA0975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48312" y="7896225"/>
          <a:ext cx="2466975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37</xdr:row>
      <xdr:rowOff>171450</xdr:rowOff>
    </xdr:from>
    <xdr:to>
      <xdr:col>5</xdr:col>
      <xdr:colOff>1838325</xdr:colOff>
      <xdr:row>41</xdr:row>
      <xdr:rowOff>161926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2FEF6B-B3D6-4EF7-A4BB-2D9AA4C6D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43475" y="4105275"/>
          <a:ext cx="1819275" cy="790575"/>
        </a:xfrm>
        <a:prstGeom prst="rect">
          <a:avLst/>
        </a:prstGeom>
      </xdr:spPr>
    </xdr:pic>
    <xdr:clientData/>
  </xdr:twoCellAnchor>
  <xdr:twoCellAnchor editAs="oneCell">
    <xdr:from>
      <xdr:col>4</xdr:col>
      <xdr:colOff>448745</xdr:colOff>
      <xdr:row>103</xdr:row>
      <xdr:rowOff>167070</xdr:rowOff>
    </xdr:from>
    <xdr:to>
      <xdr:col>5</xdr:col>
      <xdr:colOff>1887935</xdr:colOff>
      <xdr:row>106</xdr:row>
      <xdr:rowOff>171552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690777-7085-4B26-B27C-50BDAE5E8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52313" y="20386047"/>
          <a:ext cx="2045327" cy="601960"/>
        </a:xfrm>
        <a:prstGeom prst="rect">
          <a:avLst/>
        </a:prstGeom>
      </xdr:spPr>
    </xdr:pic>
    <xdr:clientData/>
  </xdr:twoCellAnchor>
  <xdr:twoCellAnchor editAs="oneCell">
    <xdr:from>
      <xdr:col>9</xdr:col>
      <xdr:colOff>424296</xdr:colOff>
      <xdr:row>15</xdr:row>
      <xdr:rowOff>51955</xdr:rowOff>
    </xdr:from>
    <xdr:to>
      <xdr:col>14</xdr:col>
      <xdr:colOff>316923</xdr:colOff>
      <xdr:row>19</xdr:row>
      <xdr:rowOff>43296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85FB4C-BDE2-0503-7058-F99AD57A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137" y="3013364"/>
          <a:ext cx="2923309" cy="787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554181</xdr:colOff>
      <xdr:row>19</xdr:row>
      <xdr:rowOff>138546</xdr:rowOff>
    </xdr:from>
    <xdr:to>
      <xdr:col>13</xdr:col>
      <xdr:colOff>329911</xdr:colOff>
      <xdr:row>21</xdr:row>
      <xdr:rowOff>5195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0726A81-BF53-6BF0-E545-839DA5DF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022" y="3896591"/>
          <a:ext cx="2200275" cy="256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86590</xdr:colOff>
      <xdr:row>13</xdr:row>
      <xdr:rowOff>69273</xdr:rowOff>
    </xdr:from>
    <xdr:to>
      <xdr:col>7</xdr:col>
      <xdr:colOff>589618</xdr:colOff>
      <xdr:row>21</xdr:row>
      <xdr:rowOff>191914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6EF04D1-399F-3413-B1E1-8BC82FDCF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784022" y="2632364"/>
          <a:ext cx="5681164" cy="170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zoomScale="110" zoomScaleNormal="110" workbookViewId="0">
      <selection activeCell="G26" sqref="G26"/>
    </sheetView>
  </sheetViews>
  <sheetFormatPr defaultRowHeight="15" x14ac:dyDescent="0.25"/>
  <cols>
    <col min="1" max="1" width="37.28515625" customWidth="1"/>
    <col min="6" max="6" width="50.42578125" customWidth="1"/>
  </cols>
  <sheetData>
    <row r="1" spans="1:9" ht="15.75" x14ac:dyDescent="0.25">
      <c r="A1" s="9"/>
      <c r="B1" s="7" t="s">
        <v>2</v>
      </c>
      <c r="F1" s="2" t="s">
        <v>50</v>
      </c>
    </row>
    <row r="2" spans="1:9" ht="15.75" x14ac:dyDescent="0.25">
      <c r="A2" s="3" t="s">
        <v>4</v>
      </c>
      <c r="B2" s="7">
        <v>20</v>
      </c>
    </row>
    <row r="3" spans="1:9" ht="15.75" x14ac:dyDescent="0.25">
      <c r="A3" s="3" t="s">
        <v>5</v>
      </c>
      <c r="B3" s="7">
        <v>2</v>
      </c>
    </row>
    <row r="4" spans="1:9" ht="15.75" x14ac:dyDescent="0.25">
      <c r="A4" s="3" t="s">
        <v>6</v>
      </c>
      <c r="B4" s="7">
        <v>1.2</v>
      </c>
    </row>
    <row r="5" spans="1:9" ht="15.75" x14ac:dyDescent="0.25">
      <c r="A5" s="3" t="s">
        <v>7</v>
      </c>
      <c r="B5" s="7">
        <v>275.87700000000001</v>
      </c>
    </row>
    <row r="6" spans="1:9" ht="15.75" x14ac:dyDescent="0.25">
      <c r="A6" s="10"/>
      <c r="B6" s="9"/>
    </row>
    <row r="7" spans="1:9" ht="15.75" x14ac:dyDescent="0.25">
      <c r="A7" s="5" t="s">
        <v>3</v>
      </c>
      <c r="B7" s="5">
        <f xml:space="preserve"> (B2 - B3*B4)/(B5 + B4)</f>
        <v>6.3520248883884273E-2</v>
      </c>
    </row>
    <row r="9" spans="1:9" x14ac:dyDescent="0.25">
      <c r="A9" s="8" t="s">
        <v>8</v>
      </c>
    </row>
    <row r="11" spans="1:9" ht="15.75" x14ac:dyDescent="0.25">
      <c r="B11" s="7" t="s">
        <v>2</v>
      </c>
      <c r="F11" s="2" t="s">
        <v>49</v>
      </c>
    </row>
    <row r="12" spans="1:9" ht="15.75" x14ac:dyDescent="0.25">
      <c r="A12" s="3" t="s">
        <v>55</v>
      </c>
      <c r="B12" s="7">
        <v>3</v>
      </c>
      <c r="F12" s="2"/>
    </row>
    <row r="13" spans="1:9" ht="15.75" x14ac:dyDescent="0.25">
      <c r="A13" s="3" t="s">
        <v>59</v>
      </c>
      <c r="B13" s="7">
        <v>6</v>
      </c>
      <c r="F13" s="2"/>
      <c r="G13" t="s">
        <v>64</v>
      </c>
    </row>
    <row r="14" spans="1:9" ht="15.75" x14ac:dyDescent="0.25">
      <c r="A14" s="3" t="s">
        <v>58</v>
      </c>
      <c r="B14" s="7">
        <v>18</v>
      </c>
      <c r="F14" s="2"/>
      <c r="I14" t="s">
        <v>54</v>
      </c>
    </row>
    <row r="15" spans="1:9" ht="15.75" x14ac:dyDescent="0.25">
      <c r="A15" s="3" t="s">
        <v>53</v>
      </c>
      <c r="B15" s="7">
        <v>50.5261</v>
      </c>
      <c r="F15" s="2"/>
    </row>
    <row r="16" spans="1:9" ht="15.75" x14ac:dyDescent="0.25">
      <c r="A16" s="3" t="s">
        <v>51</v>
      </c>
      <c r="B16" s="7">
        <v>71.5</v>
      </c>
      <c r="F16" s="2"/>
    </row>
    <row r="17" spans="1:6" ht="15.75" x14ac:dyDescent="0.25">
      <c r="A17" s="3" t="s">
        <v>52</v>
      </c>
      <c r="B17" s="7">
        <v>8.9636999999999993</v>
      </c>
      <c r="F17" s="2"/>
    </row>
    <row r="18" spans="1:6" ht="15.75" x14ac:dyDescent="0.25">
      <c r="A18" s="3" t="s">
        <v>56</v>
      </c>
      <c r="B18" s="7">
        <v>143.44399999999999</v>
      </c>
    </row>
    <row r="19" spans="1:6" ht="15.75" x14ac:dyDescent="0.25">
      <c r="A19" s="3" t="s">
        <v>57</v>
      </c>
      <c r="B19" s="7">
        <v>57.22</v>
      </c>
    </row>
    <row r="21" spans="1:6" ht="15.75" x14ac:dyDescent="0.25">
      <c r="A21" s="5" t="s">
        <v>7</v>
      </c>
      <c r="B21" s="5">
        <f xml:space="preserve"> B15*(B14-1)</f>
        <v>858.94370000000004</v>
      </c>
    </row>
    <row r="22" spans="1:6" ht="15.75" x14ac:dyDescent="0.25">
      <c r="A22" s="5" t="s">
        <v>66</v>
      </c>
      <c r="B22" s="5">
        <f>B21-B18-B19</f>
        <v>658.27970000000005</v>
      </c>
    </row>
    <row r="23" spans="1:6" ht="15.75" x14ac:dyDescent="0.25">
      <c r="A23" s="5" t="s">
        <v>67</v>
      </c>
      <c r="B23" s="5">
        <f>B22/(B13-1)</f>
        <v>131.65594000000002</v>
      </c>
    </row>
    <row r="24" spans="1:6" ht="15.75" x14ac:dyDescent="0.25">
      <c r="A24" s="5" t="s">
        <v>60</v>
      </c>
      <c r="B24" s="5">
        <f>(B12-1)/(B14)</f>
        <v>0.1111111111111111</v>
      </c>
    </row>
    <row r="26" spans="1:6" ht="15.75" x14ac:dyDescent="0.25">
      <c r="A26" s="5" t="s">
        <v>61</v>
      </c>
      <c r="B26" s="5">
        <f>(B24*(B16-B17))</f>
        <v>6.9484777777777769</v>
      </c>
    </row>
    <row r="27" spans="1:6" ht="15.75" x14ac:dyDescent="0.25">
      <c r="A27" s="5" t="s">
        <v>62</v>
      </c>
      <c r="B27" s="5">
        <f>(B17+((B23-B17)/B12)) +B26</f>
        <v>56.809591111111111</v>
      </c>
    </row>
    <row r="28" spans="1:6" ht="15.75" x14ac:dyDescent="0.25">
      <c r="A28" s="5" t="s">
        <v>63</v>
      </c>
      <c r="B28" s="5">
        <f>B26/B27</f>
        <v>0.12231170198334271</v>
      </c>
    </row>
    <row r="30" spans="1:6" x14ac:dyDescent="0.25">
      <c r="A30" s="8" t="s">
        <v>8</v>
      </c>
    </row>
    <row r="32" spans="1:6" ht="15.75" x14ac:dyDescent="0.25">
      <c r="B32" s="7" t="s">
        <v>2</v>
      </c>
    </row>
    <row r="33" spans="1:6" ht="15.75" x14ac:dyDescent="0.25">
      <c r="A33" s="3" t="s">
        <v>44</v>
      </c>
      <c r="B33" s="7">
        <v>123</v>
      </c>
      <c r="F33" s="2" t="s">
        <v>1</v>
      </c>
    </row>
    <row r="34" spans="1:6" ht="15.75" x14ac:dyDescent="0.25">
      <c r="A34" s="3" t="s">
        <v>10</v>
      </c>
      <c r="B34" s="7">
        <v>1</v>
      </c>
      <c r="F34" s="2" t="s">
        <v>17</v>
      </c>
    </row>
    <row r="35" spans="1:6" ht="15.75" x14ac:dyDescent="0.25">
      <c r="A35" s="3" t="s">
        <v>11</v>
      </c>
      <c r="B35" s="7">
        <v>0</v>
      </c>
      <c r="F35" t="s">
        <v>65</v>
      </c>
    </row>
    <row r="36" spans="1:6" ht="15.75" x14ac:dyDescent="0.25">
      <c r="A36" s="3" t="s">
        <v>12</v>
      </c>
      <c r="B36" s="7">
        <v>-1</v>
      </c>
      <c r="F36" t="s">
        <v>42</v>
      </c>
    </row>
    <row r="37" spans="1:6" ht="15.75" x14ac:dyDescent="0.25">
      <c r="A37" s="3" t="s">
        <v>13</v>
      </c>
      <c r="B37" s="7"/>
      <c r="F37" s="2"/>
    </row>
    <row r="38" spans="1:6" ht="15.75" x14ac:dyDescent="0.25">
      <c r="A38" s="3" t="s">
        <v>16</v>
      </c>
      <c r="B38" s="11"/>
      <c r="F38" s="2"/>
    </row>
    <row r="39" spans="1:6" ht="15.75" x14ac:dyDescent="0.25">
      <c r="A39" s="3" t="s">
        <v>14</v>
      </c>
      <c r="B39" s="6">
        <v>0.7571</v>
      </c>
      <c r="F39" s="2"/>
    </row>
    <row r="40" spans="1:6" ht="15.75" x14ac:dyDescent="0.25">
      <c r="A40" s="3" t="s">
        <v>18</v>
      </c>
      <c r="B40" s="6">
        <v>1.43</v>
      </c>
    </row>
    <row r="41" spans="1:6" ht="15.75" x14ac:dyDescent="0.25">
      <c r="A41" s="5" t="s">
        <v>15</v>
      </c>
      <c r="B41" s="4">
        <f xml:space="preserve"> (B33 * B39^2)/ (B34^2 + B35^2 + B36^2 + B37^2 + B38^2)</f>
        <v>35.251825214999997</v>
      </c>
    </row>
    <row r="42" spans="1:6" ht="15.75" x14ac:dyDescent="0.25">
      <c r="A42" s="5" t="s">
        <v>9</v>
      </c>
      <c r="B42" s="4">
        <f xml:space="preserve"> B41/B40</f>
        <v>24.651626024475522</v>
      </c>
    </row>
    <row r="43" spans="1:6" x14ac:dyDescent="0.25">
      <c r="A43" s="1"/>
    </row>
    <row r="44" spans="1:6" ht="15.75" x14ac:dyDescent="0.25">
      <c r="A44" s="5" t="s">
        <v>0</v>
      </c>
      <c r="B44" s="5">
        <f xml:space="preserve"> (B42 - 1)/(B42 - 1 + B33)</f>
        <v>0.16127762552409863</v>
      </c>
    </row>
    <row r="46" spans="1:6" x14ac:dyDescent="0.25">
      <c r="A46" s="8" t="s">
        <v>8</v>
      </c>
    </row>
    <row r="51" spans="1:6" ht="15.75" x14ac:dyDescent="0.25">
      <c r="B51" s="7" t="s">
        <v>2</v>
      </c>
    </row>
    <row r="52" spans="1:6" ht="15.75" x14ac:dyDescent="0.25">
      <c r="A52" s="3" t="s">
        <v>43</v>
      </c>
      <c r="B52" s="7">
        <v>10</v>
      </c>
      <c r="F52" s="2" t="s">
        <v>19</v>
      </c>
    </row>
    <row r="53" spans="1:6" ht="15.75" x14ac:dyDescent="0.25">
      <c r="A53" s="3" t="s">
        <v>20</v>
      </c>
      <c r="B53" s="7">
        <v>4</v>
      </c>
      <c r="F53" s="2" t="s">
        <v>17</v>
      </c>
    </row>
    <row r="54" spans="1:6" ht="15.75" x14ac:dyDescent="0.25">
      <c r="A54" s="3" t="s">
        <v>22</v>
      </c>
      <c r="B54" s="7">
        <v>10.210000000000001</v>
      </c>
      <c r="F54" s="2"/>
    </row>
    <row r="55" spans="1:6" ht="15.75" x14ac:dyDescent="0.25">
      <c r="A55" s="3" t="s">
        <v>10</v>
      </c>
      <c r="B55" s="7">
        <v>1</v>
      </c>
      <c r="F55" t="s">
        <v>42</v>
      </c>
    </row>
    <row r="56" spans="1:6" ht="15.75" x14ac:dyDescent="0.25">
      <c r="A56" s="3" t="s">
        <v>11</v>
      </c>
      <c r="B56" s="7">
        <v>-1</v>
      </c>
      <c r="F56" s="2"/>
    </row>
    <row r="57" spans="1:6" ht="15.75" x14ac:dyDescent="0.25">
      <c r="A57" s="3" t="s">
        <v>12</v>
      </c>
      <c r="B57" s="7">
        <v>0</v>
      </c>
      <c r="F57" s="2"/>
    </row>
    <row r="58" spans="1:6" ht="15.75" x14ac:dyDescent="0.25">
      <c r="A58" s="3" t="s">
        <v>13</v>
      </c>
      <c r="B58" s="7">
        <v>0</v>
      </c>
      <c r="F58" s="2"/>
    </row>
    <row r="59" spans="1:6" ht="15.75" x14ac:dyDescent="0.25">
      <c r="A59" s="3" t="s">
        <v>16</v>
      </c>
      <c r="B59" s="11">
        <v>0</v>
      </c>
      <c r="F59" s="2"/>
    </row>
    <row r="60" spans="1:6" ht="15.75" x14ac:dyDescent="0.25">
      <c r="A60" s="3" t="s">
        <v>14</v>
      </c>
      <c r="B60" s="6">
        <v>-4</v>
      </c>
      <c r="F60" s="2"/>
    </row>
    <row r="61" spans="1:6" ht="15.75" x14ac:dyDescent="0.25">
      <c r="A61" s="3" t="s">
        <v>18</v>
      </c>
      <c r="B61" s="6">
        <v>16</v>
      </c>
    </row>
    <row r="62" spans="1:6" ht="15.75" x14ac:dyDescent="0.25">
      <c r="A62" s="5" t="s">
        <v>15</v>
      </c>
      <c r="B62" s="4">
        <f xml:space="preserve"> (B52 * B60^2)/ (B55^2 + B56^2 + B57^2 + B58^2 + B59^2)</f>
        <v>80</v>
      </c>
    </row>
    <row r="63" spans="1:6" ht="15.75" x14ac:dyDescent="0.25">
      <c r="A63" s="5" t="s">
        <v>9</v>
      </c>
      <c r="B63" s="4">
        <f xml:space="preserve"> B62/B61</f>
        <v>5</v>
      </c>
    </row>
    <row r="64" spans="1:6" x14ac:dyDescent="0.25">
      <c r="A64" s="1"/>
    </row>
    <row r="65" spans="1:6" ht="15.75" x14ac:dyDescent="0.25">
      <c r="A65" s="5" t="s">
        <v>21</v>
      </c>
      <c r="B65" s="5">
        <f>(B63-1)/((B53-1)*(B54-1)+( B53*B52))</f>
        <v>5.9145349696880088E-2</v>
      </c>
    </row>
    <row r="69" spans="1:6" x14ac:dyDescent="0.25">
      <c r="A69" s="8" t="s">
        <v>8</v>
      </c>
    </row>
    <row r="70" spans="1:6" x14ac:dyDescent="0.25">
      <c r="A70" s="8"/>
      <c r="B70" s="12" t="s">
        <v>2</v>
      </c>
    </row>
    <row r="71" spans="1:6" ht="15.75" x14ac:dyDescent="0.25">
      <c r="A71" s="13" t="s">
        <v>32</v>
      </c>
      <c r="B71" s="14">
        <v>2</v>
      </c>
    </row>
    <row r="72" spans="1:6" ht="15.75" x14ac:dyDescent="0.25">
      <c r="A72" s="13" t="s">
        <v>35</v>
      </c>
      <c r="B72" s="14">
        <v>3.9729999999999999</v>
      </c>
      <c r="F72" s="2" t="s">
        <v>68</v>
      </c>
    </row>
    <row r="73" spans="1:6" ht="15.75" x14ac:dyDescent="0.25">
      <c r="A73" s="5" t="s">
        <v>28</v>
      </c>
      <c r="B73" s="5">
        <f xml:space="preserve"> B71*(B72-1)</f>
        <v>5.9459999999999997</v>
      </c>
      <c r="F73" s="2"/>
    </row>
    <row r="74" spans="1:6" ht="15.75" x14ac:dyDescent="0.25">
      <c r="A74" s="3" t="s">
        <v>36</v>
      </c>
      <c r="B74" s="15">
        <v>1</v>
      </c>
    </row>
    <row r="75" spans="1:6" ht="15.75" x14ac:dyDescent="0.25">
      <c r="A75" s="3" t="s">
        <v>37</v>
      </c>
      <c r="B75" s="7">
        <v>20.166</v>
      </c>
    </row>
    <row r="76" spans="1:6" ht="15.75" x14ac:dyDescent="0.25">
      <c r="A76" s="3" t="s">
        <v>33</v>
      </c>
      <c r="B76" s="7">
        <v>2</v>
      </c>
    </row>
    <row r="77" spans="1:6" ht="15.75" x14ac:dyDescent="0.25">
      <c r="A77" s="3" t="s">
        <v>34</v>
      </c>
      <c r="B77" s="7">
        <v>48.72</v>
      </c>
    </row>
    <row r="78" spans="1:6" ht="15.75" x14ac:dyDescent="0.25">
      <c r="A78" s="3" t="s">
        <v>25</v>
      </c>
      <c r="B78" s="7">
        <v>2</v>
      </c>
    </row>
    <row r="79" spans="1:6" ht="15.75" x14ac:dyDescent="0.25">
      <c r="A79" s="3" t="s">
        <v>26</v>
      </c>
      <c r="B79" s="7">
        <v>3.97</v>
      </c>
    </row>
    <row r="80" spans="1:6" ht="15.75" x14ac:dyDescent="0.25">
      <c r="A80" s="3" t="s">
        <v>27</v>
      </c>
      <c r="B80" s="7">
        <v>24</v>
      </c>
    </row>
    <row r="81" spans="1:6" ht="15.75" x14ac:dyDescent="0.25">
      <c r="A81" s="5" t="s">
        <v>29</v>
      </c>
      <c r="B81" s="5">
        <f xml:space="preserve"> B74*(B75-1) + B76*(B77-1) + B78*(B79-1) + B80</f>
        <v>144.54599999999999</v>
      </c>
    </row>
    <row r="83" spans="1:6" x14ac:dyDescent="0.25">
      <c r="F83" t="s">
        <v>45</v>
      </c>
    </row>
    <row r="84" spans="1:6" ht="15.75" x14ac:dyDescent="0.25">
      <c r="A84" s="5" t="s">
        <v>21</v>
      </c>
      <c r="B84" s="5">
        <f xml:space="preserve"> B73/B81</f>
        <v>4.1135693827570464E-2</v>
      </c>
    </row>
    <row r="87" spans="1:6" x14ac:dyDescent="0.25">
      <c r="A87" s="8" t="s">
        <v>8</v>
      </c>
    </row>
    <row r="88" spans="1:6" x14ac:dyDescent="0.25">
      <c r="F88" s="2" t="s">
        <v>31</v>
      </c>
    </row>
    <row r="89" spans="1:6" x14ac:dyDescent="0.25">
      <c r="B89" s="6" t="s">
        <v>2</v>
      </c>
      <c r="F89" t="s">
        <v>65</v>
      </c>
    </row>
    <row r="90" spans="1:6" ht="15.75" x14ac:dyDescent="0.25">
      <c r="A90" s="3" t="s">
        <v>23</v>
      </c>
      <c r="B90" s="6">
        <v>2</v>
      </c>
    </row>
    <row r="91" spans="1:6" ht="15.75" x14ac:dyDescent="0.25">
      <c r="A91" s="3" t="s">
        <v>24</v>
      </c>
      <c r="B91" s="6">
        <v>20.065000000000001</v>
      </c>
    </row>
    <row r="92" spans="1:6" ht="15.75" x14ac:dyDescent="0.25">
      <c r="A92" s="3" t="s">
        <v>27</v>
      </c>
      <c r="B92" s="6">
        <v>48</v>
      </c>
    </row>
    <row r="93" spans="1:6" ht="15.75" x14ac:dyDescent="0.25">
      <c r="A93" s="10"/>
    </row>
    <row r="94" spans="1:6" ht="15.75" x14ac:dyDescent="0.25">
      <c r="A94" s="5" t="s">
        <v>30</v>
      </c>
      <c r="B94" s="5">
        <f xml:space="preserve"> (B90*(B91 - 1))/ (B90*(B91 - 1) + B92)</f>
        <v>0.44270289097875309</v>
      </c>
    </row>
    <row r="100" spans="1:6" x14ac:dyDescent="0.25">
      <c r="A100" s="8" t="s">
        <v>8</v>
      </c>
    </row>
    <row r="101" spans="1:6" ht="15.75" x14ac:dyDescent="0.25">
      <c r="A101" s="9"/>
      <c r="B101" s="7" t="s">
        <v>2</v>
      </c>
      <c r="F101" s="2" t="s">
        <v>40</v>
      </c>
    </row>
    <row r="102" spans="1:6" ht="15.75" x14ac:dyDescent="0.25">
      <c r="A102" s="16" t="s">
        <v>48</v>
      </c>
      <c r="B102" s="7">
        <v>3</v>
      </c>
      <c r="F102" t="s">
        <v>41</v>
      </c>
    </row>
    <row r="103" spans="1:6" ht="15.75" x14ac:dyDescent="0.25">
      <c r="A103" s="16" t="s">
        <v>38</v>
      </c>
      <c r="B103" s="7">
        <v>116.476</v>
      </c>
      <c r="F103" t="s">
        <v>65</v>
      </c>
    </row>
    <row r="104" spans="1:6" ht="15.75" x14ac:dyDescent="0.25">
      <c r="A104" s="16" t="s">
        <v>47</v>
      </c>
      <c r="B104" s="7">
        <v>69</v>
      </c>
    </row>
    <row r="105" spans="1:6" ht="15.75" x14ac:dyDescent="0.25">
      <c r="A105" s="9"/>
      <c r="B105" s="9"/>
    </row>
    <row r="106" spans="1:6" ht="15.75" x14ac:dyDescent="0.25">
      <c r="A106" s="5" t="s">
        <v>39</v>
      </c>
      <c r="B106" s="5">
        <f xml:space="preserve"> ((B102-1) * (B103-1))/((B102-1) * (B103-1) + B104*B102)</f>
        <v>0.52734546251644021</v>
      </c>
    </row>
    <row r="110" spans="1:6" x14ac:dyDescent="0.25">
      <c r="F110" t="s">
        <v>46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JoJo</cp:lastModifiedBy>
  <dcterms:created xsi:type="dcterms:W3CDTF">2014-02-04T04:38:53Z</dcterms:created>
  <dcterms:modified xsi:type="dcterms:W3CDTF">2023-08-03T13:21:40Z</dcterms:modified>
</cp:coreProperties>
</file>